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XTECH Dropbox\LUXTECH Team Folder\Marketing\Assets\Product\Data Sheets\PDF\LUXsphere Pro\"/>
    </mc:Choice>
  </mc:AlternateContent>
  <xr:revisionPtr revIDLastSave="0" documentId="13_ncr:1_{AFC2ABB2-4FFA-4353-9D42-FCE4D887A3BE}" xr6:coauthVersionLast="47" xr6:coauthVersionMax="47" xr10:uidLastSave="{00000000-0000-0000-0000-000000000000}"/>
  <bookViews>
    <workbookView xWindow="-15510" yWindow="-16320" windowWidth="29040" windowHeight="15720" xr2:uid="{8D209C04-24BC-456D-B90C-AD50CC33CCBC}"/>
  </bookViews>
  <sheets>
    <sheet name="LUXsphere Pro Performance Cal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5" l="1"/>
  <c r="O11" i="5"/>
  <c r="O14" i="5"/>
  <c r="O13" i="5"/>
  <c r="AC42" i="5" l="1"/>
  <c r="AC44" i="5" s="1"/>
  <c r="Y7" i="5"/>
  <c r="Y8" i="5"/>
  <c r="Y9" i="5"/>
  <c r="Y10" i="5"/>
  <c r="Y11" i="5"/>
  <c r="Y12" i="5"/>
  <c r="Y6" i="5"/>
  <c r="X7" i="5"/>
  <c r="X8" i="5"/>
  <c r="X9" i="5"/>
  <c r="X10" i="5"/>
  <c r="X11" i="5"/>
  <c r="X12" i="5"/>
  <c r="X6" i="5"/>
  <c r="S43" i="5"/>
  <c r="AC46" i="5" l="1"/>
  <c r="AC45" i="5"/>
  <c r="S45" i="5"/>
  <c r="S46" i="5" s="1"/>
  <c r="S50" i="5" l="1"/>
  <c r="J11" i="5" s="1"/>
  <c r="S48" i="5"/>
  <c r="J10" i="5" s="1"/>
  <c r="S49" i="5"/>
  <c r="AC49" i="5" l="1"/>
  <c r="F11" i="5" s="1"/>
  <c r="AC47" i="5"/>
  <c r="F10" i="5" s="1"/>
  <c r="E15" i="5" s="1"/>
  <c r="S47" i="5"/>
  <c r="F13" i="5" l="1"/>
  <c r="F12" i="5" s="1"/>
  <c r="AC48" i="5"/>
  <c r="J13" i="5"/>
  <c r="J12" i="5" s="1"/>
</calcChain>
</file>

<file path=xl/sharedStrings.xml><?xml version="1.0" encoding="utf-8"?>
<sst xmlns="http://schemas.openxmlformats.org/spreadsheetml/2006/main" count="118" uniqueCount="62">
  <si>
    <t>Linear Flux</t>
  </si>
  <si>
    <t>lm/ft</t>
  </si>
  <si>
    <t>input</t>
  </si>
  <si>
    <t>calculated</t>
  </si>
  <si>
    <t>output</t>
  </si>
  <si>
    <t>Legend</t>
  </si>
  <si>
    <t>in</t>
  </si>
  <si>
    <t>LED pitch</t>
  </si>
  <si>
    <t>mA</t>
  </si>
  <si>
    <t>Flux per LED</t>
  </si>
  <si>
    <t>lm</t>
  </si>
  <si>
    <t>Total Flux</t>
  </si>
  <si>
    <t>Current per LED</t>
  </si>
  <si>
    <t>Junction Temperature</t>
  </si>
  <si>
    <t>LED Max Drive Current</t>
  </si>
  <si>
    <t>constant</t>
  </si>
  <si>
    <t>2700K, 90CRI</t>
  </si>
  <si>
    <t>3000K, 90CRI</t>
  </si>
  <si>
    <t>3500K, 90CRI</t>
  </si>
  <si>
    <t>4000K, 90CRI</t>
  </si>
  <si>
    <t>LED CCT, CRI</t>
  </si>
  <si>
    <t>LED series count</t>
  </si>
  <si>
    <t>W</t>
  </si>
  <si>
    <t>V</t>
  </si>
  <si>
    <t>Forward Voltage</t>
  </si>
  <si>
    <t>Power</t>
  </si>
  <si>
    <t>Efficacy</t>
  </si>
  <si>
    <t>lm/W</t>
  </si>
  <si>
    <t xml:space="preserve"> °C</t>
  </si>
  <si>
    <t>Outside System Limits</t>
  </si>
  <si>
    <t>lms/W</t>
  </si>
  <si>
    <t>lms/ft</t>
  </si>
  <si>
    <t>mA/ft</t>
  </si>
  <si>
    <t>W/ft</t>
  </si>
  <si>
    <t>Empirical Data from Sphere Testing</t>
  </si>
  <si>
    <t>Vf</t>
  </si>
  <si>
    <t>mA vs Lm per foot</t>
  </si>
  <si>
    <t>b</t>
  </si>
  <si>
    <t>Multiplier (lms) @ 25 °C</t>
  </si>
  <si>
    <t>Drive Current Calculations</t>
  </si>
  <si>
    <t>Drive Current Input</t>
  </si>
  <si>
    <t>Length Input</t>
  </si>
  <si>
    <t>mA/LED</t>
  </si>
  <si>
    <t>mA/length</t>
  </si>
  <si>
    <t>Drive Current/ft</t>
  </si>
  <si>
    <t>lm/LED</t>
  </si>
  <si>
    <t>Lumens</t>
  </si>
  <si>
    <t>a</t>
  </si>
  <si>
    <t>c</t>
  </si>
  <si>
    <t>Multiplier</t>
  </si>
  <si>
    <t>Lumen Input</t>
  </si>
  <si>
    <t>Drive Current</t>
  </si>
  <si>
    <t>Version 1.0</t>
  </si>
  <si>
    <t>Calculations carry ±10% tolerance.</t>
  </si>
  <si>
    <t>Temperature (C)</t>
  </si>
  <si>
    <t>CCT/CRI</t>
  </si>
  <si>
    <t>Limit</t>
  </si>
  <si>
    <t>Input</t>
  </si>
  <si>
    <t>Output</t>
  </si>
  <si>
    <t>Typ Flux from Datasheet</t>
  </si>
  <si>
    <t>LUXsphere Pro Performance Calculator</t>
  </si>
  <si>
    <t>Flux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</si>
</sst>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57">
    <xf numFmtId="0" fontId="0" fillId="0" borderId="0" xfId="0"/>
    <xf numFmtId="0" fontId="5" fillId="7" borderId="4" xfId="1" applyBorder="1" applyAlignment="1" applyProtection="1"/>
    <xf numFmtId="1" fontId="1" fillId="4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right"/>
    </xf>
    <xf numFmtId="164" fontId="1" fillId="4" borderId="11" xfId="0" applyNumberFormat="1" applyFont="1" applyFill="1" applyBorder="1"/>
    <xf numFmtId="0" fontId="0" fillId="6" borderId="6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/>
    </xf>
    <xf numFmtId="0" fontId="0" fillId="6" borderId="7" xfId="0" applyFill="1" applyBorder="1"/>
    <xf numFmtId="0" fontId="0" fillId="0" borderId="10" xfId="0" applyBorder="1"/>
    <xf numFmtId="0" fontId="0" fillId="6" borderId="0" xfId="0" applyFill="1"/>
    <xf numFmtId="0" fontId="0" fillId="6" borderId="12" xfId="0" applyFill="1" applyBorder="1"/>
    <xf numFmtId="0" fontId="6" fillId="6" borderId="0" xfId="0" applyFont="1" applyFill="1"/>
    <xf numFmtId="0" fontId="0" fillId="6" borderId="0" xfId="0" applyFill="1" applyAlignment="1">
      <alignment horizontal="left"/>
    </xf>
    <xf numFmtId="0" fontId="0" fillId="6" borderId="13" xfId="0" applyFill="1" applyBorder="1"/>
    <xf numFmtId="0" fontId="2" fillId="2" borderId="2" xfId="0" applyFont="1" applyFill="1" applyBorder="1"/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right" vertical="top"/>
    </xf>
    <xf numFmtId="0" fontId="4" fillId="6" borderId="0" xfId="0" applyFont="1" applyFill="1" applyAlignment="1">
      <alignment vertical="top"/>
    </xf>
    <xf numFmtId="0" fontId="0" fillId="5" borderId="3" xfId="0" applyFill="1" applyBorder="1"/>
    <xf numFmtId="0" fontId="0" fillId="6" borderId="13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3" xfId="0" applyFill="1" applyBorder="1"/>
    <xf numFmtId="0" fontId="0" fillId="6" borderId="14" xfId="0" applyFill="1" applyBorder="1"/>
    <xf numFmtId="0" fontId="1" fillId="4" borderId="3" xfId="0" applyFont="1" applyFill="1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3" fillId="0" borderId="13" xfId="0" applyFont="1" applyBorder="1"/>
    <xf numFmtId="0" fontId="3" fillId="6" borderId="0" xfId="0" applyFont="1" applyFill="1"/>
    <xf numFmtId="0" fontId="1" fillId="0" borderId="5" xfId="0" applyFont="1" applyBorder="1" applyAlignment="1">
      <alignment horizontal="left" wrapText="1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1" xfId="0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6" borderId="0" xfId="0" applyFill="1" applyAlignment="1">
      <alignment horizontal="right"/>
    </xf>
    <xf numFmtId="0" fontId="4" fillId="6" borderId="0" xfId="0" applyFont="1" applyFill="1"/>
    <xf numFmtId="0" fontId="0" fillId="6" borderId="8" xfId="0" applyFill="1" applyBorder="1"/>
    <xf numFmtId="0" fontId="0" fillId="6" borderId="11" xfId="0" applyFill="1" applyBorder="1"/>
    <xf numFmtId="0" fontId="0" fillId="6" borderId="11" xfId="0" applyFill="1" applyBorder="1" applyAlignment="1">
      <alignment horizontal="left"/>
    </xf>
    <xf numFmtId="0" fontId="0" fillId="6" borderId="9" xfId="0" applyFill="1" applyBorder="1"/>
    <xf numFmtId="164" fontId="1" fillId="6" borderId="0" xfId="0" applyNumberFormat="1" applyFont="1" applyFill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0" fontId="1" fillId="0" borderId="6" xfId="0" applyFont="1" applyBorder="1" applyAlignment="1">
      <alignment horizontal="left"/>
    </xf>
    <xf numFmtId="0" fontId="4" fillId="0" borderId="10" xfId="0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2" fillId="2" borderId="10" xfId="0" applyFont="1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0" fillId="6" borderId="0" xfId="0" applyFill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7126356080489938"/>
                  <c:y val="2.2731481481481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'LUXsphere Pro Performance Calc'!$X$6:$X$12</c:f>
            </c:numRef>
          </c:xVal>
          <c:yVal>
            <c:numRef>
              <c:f>'LUXsphere Pro Performance Calc'!$Y$6:$Y$12</c:f>
            </c:numRef>
          </c:yVal>
          <c:smooth val="0"/>
          <c:extLst>
            <c:ext xmlns:c16="http://schemas.microsoft.com/office/drawing/2014/chart" uri="{C3380CC4-5D6E-409C-BE32-E72D297353CC}">
              <c16:uniqueId val="{00000009-B4FE-4E9A-8E1E-C32B32DB95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3.7364391951006126E-3"/>
                  <c:y val="-0.138776246719160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'LUXsphere Pro Performance Calc'!$X$6:$X$12</c:f>
            </c:numRef>
          </c:xVal>
          <c:yVal>
            <c:numRef>
              <c:f>'LUXsphere Pro Performance Calc'!$V$6:$V$12</c:f>
            </c:numRef>
          </c:yVal>
          <c:smooth val="0"/>
          <c:extLst>
            <c:ext xmlns:c16="http://schemas.microsoft.com/office/drawing/2014/chart" uri="{C3380CC4-5D6E-409C-BE32-E72D297353CC}">
              <c16:uniqueId val="{0000000B-B4FE-4E9A-8E1E-C32B32DB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'LUXsphere Pro Performance Calc'!$Y$6:$Y$12</c:f>
            </c:numRef>
          </c:xVal>
          <c:yVal>
            <c:numRef>
              <c:f>'LUXsphere Pro Performance Calc'!$X$6:$X$12</c:f>
            </c:numRef>
          </c:yVal>
          <c:smooth val="0"/>
          <c:extLst>
            <c:ext xmlns:c16="http://schemas.microsoft.com/office/drawing/2014/chart" uri="{C3380CC4-5D6E-409C-BE32-E72D297353CC}">
              <c16:uniqueId val="{00000004-58E2-4CA8-9BEB-49E797A0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1321134</xdr:colOff>
      <xdr:row>0</xdr:row>
      <xdr:rowOff>140608</xdr:rowOff>
    </xdr:from>
    <xdr:to>
      <xdr:col>11</xdr:col>
      <xdr:colOff>493598</xdr:colOff>
      <xdr:row>3</xdr:row>
      <xdr:rowOff>67333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FE09B5-CCF4-4B84-A7AF-702C6E35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759" y="140608"/>
          <a:ext cx="2469431" cy="517275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14</xdr:row>
      <xdr:rowOff>0</xdr:rowOff>
    </xdr:from>
    <xdr:to>
      <xdr:col>24</xdr:col>
      <xdr:colOff>276392</xdr:colOff>
      <xdr:row>29</xdr:row>
      <xdr:rowOff>83052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CEA720A-D848-41E8-8137-FE53021D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33</xdr:col>
      <xdr:colOff>276392</xdr:colOff>
      <xdr:row>29</xdr:row>
      <xdr:rowOff>83052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AF6109-D8A5-460A-9C2C-0934C6D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F6BA-58BD-4128-9007-FCDAA15F0879}">
  <dimension ref="A1:AI50"/>
  <sheetViews>
    <sheetView showGridLines="0" showRowColHeaders="0" tabSelected="1" zoomScaleNormal="100" workbookViewId="0">
      <selection activeCell="J8" sqref="J8"/>
    </sheetView>
  </sheetViews>
  <sheetFormatPr defaultColWidth="8.81640625" defaultRowHeight="14.5" x14ac:dyDescent="0.35"/>
  <cols>
    <col min="1" max="1" width="3" style="10" customWidth="1"/>
    <col min="2" max="2" width="2.81640625" style="10" customWidth="1"/>
    <col min="3" max="3" width="11.453125" style="10" customWidth="1"/>
    <col min="4" max="4" width="8.81640625" style="10"/>
    <col min="5" max="5" width="20.453125" style="13" customWidth="1"/>
    <col min="6" max="6" width="13.7265625" style="10" customWidth="1"/>
    <col min="7" max="7" width="12.54296875" style="10" customWidth="1"/>
    <col min="8" max="8" width="15.7265625" style="10" customWidth="1"/>
    <col min="9" max="9" width="22.08984375" style="10" customWidth="1"/>
    <col min="10" max="11" width="12.54296875" style="10" customWidth="1"/>
    <col min="12" max="12" width="10.453125" style="10" customWidth="1"/>
    <col min="13" max="13" width="8.08984375" style="10" hidden="1" customWidth="1"/>
    <col min="14" max="14" width="13.7265625" style="10" hidden="1" customWidth="1"/>
    <col min="15" max="15" width="26.26953125" style="10" hidden="1" customWidth="1"/>
    <col min="16" max="16" width="22.453125" style="10" hidden="1" customWidth="1"/>
    <col min="17" max="35" width="8.81640625" style="10" hidden="1" customWidth="1"/>
    <col min="36" max="16384" width="8.81640625" style="10"/>
  </cols>
  <sheetData>
    <row r="1" spans="1:27" ht="13.5" customHeight="1" x14ac:dyDescent="0.35">
      <c r="A1" s="5"/>
      <c r="B1" s="6"/>
      <c r="C1" s="6"/>
      <c r="D1" s="6"/>
      <c r="E1" s="7"/>
      <c r="F1" s="6"/>
      <c r="G1" s="6"/>
      <c r="H1" s="6"/>
      <c r="I1" s="6"/>
      <c r="J1" s="6"/>
      <c r="K1" s="6"/>
      <c r="L1" s="8"/>
      <c r="M1" s="9"/>
      <c r="N1" s="9"/>
      <c r="O1" s="9"/>
      <c r="P1"/>
    </row>
    <row r="2" spans="1:27" ht="19" thickBot="1" x14ac:dyDescent="0.5">
      <c r="A2" s="11"/>
      <c r="C2" s="12" t="s">
        <v>60</v>
      </c>
      <c r="L2" s="14"/>
      <c r="M2"/>
      <c r="N2"/>
      <c r="O2" t="s">
        <v>5</v>
      </c>
      <c r="P2"/>
    </row>
    <row r="3" spans="1:27" x14ac:dyDescent="0.35">
      <c r="A3" s="11"/>
      <c r="C3" s="10" t="s">
        <v>52</v>
      </c>
      <c r="L3" s="14"/>
      <c r="M3"/>
      <c r="N3"/>
      <c r="O3" s="15" t="s">
        <v>2</v>
      </c>
      <c r="P3"/>
    </row>
    <row r="4" spans="1:27" x14ac:dyDescent="0.35">
      <c r="A4" s="11"/>
      <c r="E4" s="16"/>
      <c r="F4" s="17"/>
      <c r="G4" s="18"/>
      <c r="H4" s="18"/>
      <c r="I4" s="18"/>
      <c r="J4" s="18"/>
      <c r="K4" s="18"/>
      <c r="L4" s="14"/>
      <c r="M4"/>
      <c r="N4"/>
      <c r="O4" s="19" t="s">
        <v>15</v>
      </c>
      <c r="P4"/>
      <c r="R4" s="10" t="s">
        <v>34</v>
      </c>
    </row>
    <row r="5" spans="1:27" ht="15" thickBot="1" x14ac:dyDescent="0.4">
      <c r="A5" s="11"/>
      <c r="C5" t="s">
        <v>5</v>
      </c>
      <c r="E5" s="16"/>
      <c r="F5" s="17"/>
      <c r="G5" s="18"/>
      <c r="H5" s="18"/>
      <c r="I5" s="18"/>
      <c r="J5" s="18"/>
      <c r="K5" s="18"/>
      <c r="L5" s="20"/>
      <c r="M5" s="21"/>
      <c r="N5"/>
      <c r="O5" s="22" t="s">
        <v>3</v>
      </c>
      <c r="P5"/>
      <c r="R5" s="23" t="s">
        <v>30</v>
      </c>
      <c r="S5" s="23" t="s">
        <v>31</v>
      </c>
      <c r="T5" s="23" t="s">
        <v>32</v>
      </c>
      <c r="U5" s="23" t="s">
        <v>33</v>
      </c>
      <c r="V5" s="23" t="s">
        <v>35</v>
      </c>
      <c r="X5" s="23" t="s">
        <v>42</v>
      </c>
      <c r="Y5" s="23" t="s">
        <v>45</v>
      </c>
    </row>
    <row r="6" spans="1:27" ht="14.5" customHeight="1" thickBot="1" x14ac:dyDescent="0.4">
      <c r="A6" s="11"/>
      <c r="C6" s="15" t="s">
        <v>57</v>
      </c>
      <c r="E6" s="50" t="s">
        <v>61</v>
      </c>
      <c r="F6" s="51"/>
      <c r="G6" s="52"/>
      <c r="H6" s="18"/>
      <c r="I6" s="50" t="s">
        <v>40</v>
      </c>
      <c r="J6" s="51"/>
      <c r="K6" s="52"/>
      <c r="L6" s="20"/>
      <c r="M6" s="21"/>
      <c r="N6"/>
      <c r="O6" s="24" t="s">
        <v>4</v>
      </c>
      <c r="P6"/>
      <c r="R6" s="10">
        <v>201.62380577853625</v>
      </c>
      <c r="S6" s="10">
        <v>642.65454545454554</v>
      </c>
      <c r="T6" s="10">
        <v>100</v>
      </c>
      <c r="U6" s="10">
        <v>3.1873941818181817</v>
      </c>
      <c r="V6" s="10">
        <v>31.931999999999999</v>
      </c>
      <c r="X6" s="10">
        <f>T6/12</f>
        <v>8.3333333333333339</v>
      </c>
      <c r="Y6" s="10">
        <f>S6/12/2</f>
        <v>26.777272727272731</v>
      </c>
    </row>
    <row r="7" spans="1:27" ht="15" thickBot="1" x14ac:dyDescent="0.4">
      <c r="A7" s="11"/>
      <c r="C7" s="24" t="s">
        <v>58</v>
      </c>
      <c r="E7" s="30" t="s">
        <v>11</v>
      </c>
      <c r="F7" s="53">
        <v>7000</v>
      </c>
      <c r="G7" s="31" t="s">
        <v>10</v>
      </c>
      <c r="I7" s="30" t="s">
        <v>51</v>
      </c>
      <c r="J7" s="53">
        <v>500</v>
      </c>
      <c r="K7" s="31" t="s">
        <v>8</v>
      </c>
      <c r="L7" s="20"/>
      <c r="M7" s="21"/>
      <c r="N7"/>
      <c r="O7" s="1" t="s">
        <v>29</v>
      </c>
      <c r="P7"/>
      <c r="R7" s="10">
        <v>194.0133030751071</v>
      </c>
      <c r="S7" s="10">
        <v>1267.3636363636363</v>
      </c>
      <c r="T7" s="10">
        <v>200</v>
      </c>
      <c r="U7" s="10">
        <v>6.5323543090909091</v>
      </c>
      <c r="V7" s="10">
        <v>32.640999999999998</v>
      </c>
      <c r="X7" s="10">
        <f t="shared" ref="X7:X12" si="0">T7/12</f>
        <v>16.666666666666668</v>
      </c>
      <c r="Y7" s="10">
        <f t="shared" ref="Y7:Y12" si="1">S7/12/2</f>
        <v>52.80681818181818</v>
      </c>
    </row>
    <row r="8" spans="1:27" ht="15" thickBot="1" x14ac:dyDescent="0.4">
      <c r="A8" s="11"/>
      <c r="C8" s="1" t="s">
        <v>56</v>
      </c>
      <c r="E8" s="25" t="s">
        <v>55</v>
      </c>
      <c r="F8" s="54" t="s">
        <v>19</v>
      </c>
      <c r="G8" s="27"/>
      <c r="H8" s="28"/>
      <c r="I8" s="25" t="s">
        <v>55</v>
      </c>
      <c r="J8" s="54" t="s">
        <v>19</v>
      </c>
      <c r="K8" s="27"/>
      <c r="L8" s="20"/>
      <c r="M8" s="21"/>
      <c r="N8"/>
      <c r="O8"/>
      <c r="P8"/>
      <c r="R8" s="10">
        <v>186.37951615906076</v>
      </c>
      <c r="S8" s="10">
        <v>1856.5636363636361</v>
      </c>
      <c r="T8" s="10">
        <v>300</v>
      </c>
      <c r="U8" s="10">
        <v>9.9612000000000016</v>
      </c>
      <c r="V8" s="10">
        <v>33.204000000000001</v>
      </c>
      <c r="X8" s="10">
        <f t="shared" si="0"/>
        <v>25</v>
      </c>
      <c r="Y8" s="10">
        <f t="shared" si="1"/>
        <v>77.35681818181817</v>
      </c>
    </row>
    <row r="9" spans="1:27" ht="15" thickBot="1" x14ac:dyDescent="0.4">
      <c r="A9" s="11"/>
      <c r="E9" s="34" t="s">
        <v>13</v>
      </c>
      <c r="F9" s="55">
        <v>25</v>
      </c>
      <c r="G9" s="35" t="s">
        <v>28</v>
      </c>
      <c r="I9" s="34" t="s">
        <v>13</v>
      </c>
      <c r="J9" s="55">
        <v>25</v>
      </c>
      <c r="K9" s="35" t="s">
        <v>28</v>
      </c>
      <c r="L9" s="14"/>
      <c r="M9"/>
      <c r="N9"/>
      <c r="O9"/>
      <c r="P9"/>
      <c r="R9" s="10">
        <v>179.32600545054493</v>
      </c>
      <c r="S9" s="10">
        <v>2414.7818181818184</v>
      </c>
      <c r="T9" s="10">
        <v>400</v>
      </c>
      <c r="U9" s="10">
        <v>13.465876363636363</v>
      </c>
      <c r="V9" s="10">
        <v>33.68</v>
      </c>
      <c r="X9" s="10">
        <f t="shared" si="0"/>
        <v>33.333333333333336</v>
      </c>
      <c r="Y9" s="10">
        <f t="shared" si="1"/>
        <v>100.6159090909091</v>
      </c>
    </row>
    <row r="10" spans="1:27" x14ac:dyDescent="0.35">
      <c r="A10" s="11"/>
      <c r="E10" s="25" t="s">
        <v>51</v>
      </c>
      <c r="F10" s="2">
        <f>AC47</f>
        <v>1071.4717538996524</v>
      </c>
      <c r="G10" s="26" t="s">
        <v>8</v>
      </c>
      <c r="I10" s="25" t="s">
        <v>11</v>
      </c>
      <c r="J10" s="2">
        <f>S48</f>
        <v>3329.4430991268614</v>
      </c>
      <c r="K10" s="26" t="s">
        <v>10</v>
      </c>
      <c r="L10" s="14"/>
      <c r="M10"/>
      <c r="N10" s="29" t="s">
        <v>20</v>
      </c>
      <c r="O10" s="29" t="s">
        <v>38</v>
      </c>
      <c r="P10" s="29" t="s">
        <v>59</v>
      </c>
      <c r="R10" s="10">
        <v>172.81305890767061</v>
      </c>
      <c r="S10" s="10">
        <v>2948.5090909090909</v>
      </c>
      <c r="T10" s="10">
        <v>500</v>
      </c>
      <c r="U10" s="10">
        <v>17.061841909090916</v>
      </c>
      <c r="V10" s="10">
        <v>34.115000000000002</v>
      </c>
      <c r="X10" s="10">
        <f t="shared" si="0"/>
        <v>41.666666666666664</v>
      </c>
      <c r="Y10" s="10">
        <f t="shared" si="1"/>
        <v>122.85454545454546</v>
      </c>
    </row>
    <row r="11" spans="1:27" x14ac:dyDescent="0.35">
      <c r="A11" s="11"/>
      <c r="E11" s="25" t="s">
        <v>24</v>
      </c>
      <c r="F11" s="3">
        <f>AC49</f>
        <v>32.561721126646923</v>
      </c>
      <c r="G11" s="26" t="s">
        <v>23</v>
      </c>
      <c r="I11" s="25" t="s">
        <v>24</v>
      </c>
      <c r="J11" s="3">
        <f>S50</f>
        <v>31.90024334251607</v>
      </c>
      <c r="K11" s="26" t="s">
        <v>23</v>
      </c>
      <c r="L11" s="14"/>
      <c r="M11"/>
      <c r="N11" s="32" t="s">
        <v>16</v>
      </c>
      <c r="O11" s="33">
        <f>P11/P12</f>
        <v>0.96723163841807902</v>
      </c>
      <c r="P11" s="33">
        <v>85.6</v>
      </c>
      <c r="R11" s="10">
        <v>166.41767646028143</v>
      </c>
      <c r="S11" s="10">
        <v>3445.1454545454549</v>
      </c>
      <c r="T11" s="10">
        <v>600</v>
      </c>
      <c r="U11" s="10">
        <v>20.701800000000002</v>
      </c>
      <c r="V11" s="10">
        <v>34.503</v>
      </c>
      <c r="X11" s="10">
        <f t="shared" si="0"/>
        <v>50</v>
      </c>
      <c r="Y11" s="10">
        <f t="shared" si="1"/>
        <v>143.54772727272729</v>
      </c>
    </row>
    <row r="12" spans="1:27" x14ac:dyDescent="0.35">
      <c r="A12" s="11"/>
      <c r="E12" s="25" t="s">
        <v>26</v>
      </c>
      <c r="F12" s="2">
        <f>F7/(F13)</f>
        <v>200.63650816930101</v>
      </c>
      <c r="G12" s="26" t="s">
        <v>27</v>
      </c>
      <c r="I12" s="25" t="s">
        <v>26</v>
      </c>
      <c r="J12" s="2">
        <f>J10/J13</f>
        <v>208.74092171512933</v>
      </c>
      <c r="K12" s="26" t="s">
        <v>27</v>
      </c>
      <c r="L12" s="14"/>
      <c r="M12"/>
      <c r="N12" s="32" t="s">
        <v>17</v>
      </c>
      <c r="O12" s="33">
        <v>1</v>
      </c>
      <c r="P12" s="33">
        <v>88.5</v>
      </c>
      <c r="R12" s="10">
        <v>159.25211388739183</v>
      </c>
      <c r="S12" s="10">
        <v>4003.6363636363635</v>
      </c>
      <c r="T12" s="10">
        <v>720</v>
      </c>
      <c r="U12" s="10">
        <v>25.140240000000002</v>
      </c>
      <c r="V12" s="10">
        <v>34.917000000000002</v>
      </c>
      <c r="X12" s="10">
        <f t="shared" si="0"/>
        <v>60</v>
      </c>
      <c r="Y12" s="10">
        <f t="shared" si="1"/>
        <v>166.81818181818181</v>
      </c>
    </row>
    <row r="13" spans="1:27" ht="15" thickBot="1" x14ac:dyDescent="0.4">
      <c r="A13" s="11"/>
      <c r="E13" s="34" t="s">
        <v>25</v>
      </c>
      <c r="F13" s="4">
        <f>F11*F10/1000</f>
        <v>34.888964445559743</v>
      </c>
      <c r="G13" s="35" t="s">
        <v>22</v>
      </c>
      <c r="I13" s="34" t="s">
        <v>25</v>
      </c>
      <c r="J13" s="4">
        <f>J11*J7/1000</f>
        <v>15.950121671258035</v>
      </c>
      <c r="K13" s="35" t="s">
        <v>22</v>
      </c>
      <c r="L13" s="14"/>
      <c r="M13"/>
      <c r="N13" s="32" t="s">
        <v>18</v>
      </c>
      <c r="O13" s="33">
        <f>P13/P12</f>
        <v>1.0056497175141244</v>
      </c>
      <c r="P13" s="33">
        <v>89</v>
      </c>
    </row>
    <row r="14" spans="1:27" x14ac:dyDescent="0.35">
      <c r="A14" s="11"/>
      <c r="L14" s="14"/>
      <c r="M14"/>
      <c r="N14" s="32" t="s">
        <v>19</v>
      </c>
      <c r="O14" s="33">
        <f>P14/P12</f>
        <v>1.0338983050847457</v>
      </c>
      <c r="P14" s="33">
        <v>91.5</v>
      </c>
      <c r="R14" s="10" t="s">
        <v>36</v>
      </c>
      <c r="AA14" s="10" t="s">
        <v>36</v>
      </c>
    </row>
    <row r="15" spans="1:27" x14ac:dyDescent="0.35">
      <c r="A15" s="11"/>
      <c r="E15" s="56" t="str">
        <f>IF(F10&gt;1150,"The maximum drive current is 1150mA. Reduce lumen output to be within the safe operating area (SOA).","")</f>
        <v/>
      </c>
      <c r="F15" s="56"/>
      <c r="G15" s="56"/>
      <c r="I15" s="56" t="str">
        <f>IF(J7&gt;1150,"The maximum drive current is 1150mA. Reduce drive current to be within the safe operating area (SOA).","")</f>
        <v/>
      </c>
      <c r="J15" s="56"/>
      <c r="K15" s="56"/>
      <c r="L15" s="14"/>
      <c r="M15"/>
      <c r="N15"/>
      <c r="O15"/>
      <c r="P15"/>
    </row>
    <row r="16" spans="1:27" ht="16" customHeight="1" x14ac:dyDescent="0.35">
      <c r="A16" s="11"/>
      <c r="E16" s="56"/>
      <c r="F16" s="56"/>
      <c r="G16" s="56"/>
      <c r="I16" s="56"/>
      <c r="J16" s="56"/>
      <c r="K16" s="56"/>
      <c r="L16" s="14"/>
      <c r="M16"/>
      <c r="N16" s="29" t="s">
        <v>54</v>
      </c>
      <c r="O16" s="29" t="s">
        <v>49</v>
      </c>
      <c r="P16"/>
    </row>
    <row r="17" spans="1:28" x14ac:dyDescent="0.35">
      <c r="A17" s="11"/>
      <c r="E17" s="56"/>
      <c r="F17" s="56"/>
      <c r="G17" s="56"/>
      <c r="I17" s="56"/>
      <c r="J17" s="56"/>
      <c r="K17" s="56"/>
      <c r="L17" s="14"/>
      <c r="M17"/>
      <c r="N17" s="32">
        <v>25</v>
      </c>
      <c r="O17" s="33">
        <v>1</v>
      </c>
      <c r="P17"/>
    </row>
    <row r="18" spans="1:28" x14ac:dyDescent="0.35">
      <c r="A18" s="11"/>
      <c r="C18" s="37" t="s">
        <v>53</v>
      </c>
      <c r="E18" s="10"/>
      <c r="L18" s="14"/>
      <c r="M18"/>
      <c r="N18" s="32">
        <v>45</v>
      </c>
      <c r="O18" s="33">
        <v>0.96</v>
      </c>
      <c r="P18"/>
    </row>
    <row r="19" spans="1:28" ht="15" thickBot="1" x14ac:dyDescent="0.4">
      <c r="A19" s="38"/>
      <c r="B19" s="39"/>
      <c r="C19" s="39"/>
      <c r="D19" s="39"/>
      <c r="E19" s="40"/>
      <c r="F19" s="39"/>
      <c r="G19" s="39"/>
      <c r="H19" s="39"/>
      <c r="I19" s="39"/>
      <c r="J19" s="39"/>
      <c r="K19" s="39"/>
      <c r="L19" s="41"/>
      <c r="M19"/>
      <c r="N19" s="32">
        <v>65</v>
      </c>
      <c r="O19" s="33">
        <v>0.92</v>
      </c>
      <c r="P19"/>
    </row>
    <row r="20" spans="1:28" x14ac:dyDescent="0.35">
      <c r="E20" s="10"/>
      <c r="M20"/>
      <c r="N20" s="32">
        <v>85</v>
      </c>
      <c r="O20" s="33">
        <v>0.9</v>
      </c>
      <c r="P20"/>
    </row>
    <row r="21" spans="1:28" x14ac:dyDescent="0.35">
      <c r="E21" s="10"/>
      <c r="M21"/>
      <c r="N21" s="32">
        <v>105</v>
      </c>
      <c r="O21" s="33">
        <v>0.87</v>
      </c>
      <c r="P21"/>
    </row>
    <row r="22" spans="1:28" x14ac:dyDescent="0.35">
      <c r="E22" s="10"/>
      <c r="M22"/>
      <c r="N22" s="32">
        <v>125</v>
      </c>
      <c r="O22" s="33">
        <v>0.83</v>
      </c>
      <c r="P22"/>
    </row>
    <row r="23" spans="1:28" x14ac:dyDescent="0.35">
      <c r="E23" s="10"/>
      <c r="M23"/>
      <c r="P23"/>
    </row>
    <row r="24" spans="1:28" x14ac:dyDescent="0.35">
      <c r="H24" s="28"/>
      <c r="I24" s="28"/>
      <c r="J24" s="28"/>
      <c r="K24" s="28"/>
      <c r="M24"/>
      <c r="N24"/>
      <c r="O24"/>
      <c r="P24"/>
    </row>
    <row r="25" spans="1:28" x14ac:dyDescent="0.35">
      <c r="M25"/>
      <c r="N25"/>
      <c r="O25"/>
      <c r="P25"/>
    </row>
    <row r="26" spans="1:28" x14ac:dyDescent="0.35">
      <c r="N26"/>
      <c r="O26"/>
    </row>
    <row r="27" spans="1:28" x14ac:dyDescent="0.35">
      <c r="N27"/>
      <c r="O27"/>
    </row>
    <row r="31" spans="1:28" x14ac:dyDescent="0.35">
      <c r="R31" s="10" t="s">
        <v>46</v>
      </c>
      <c r="U31" s="10" t="s">
        <v>35</v>
      </c>
      <c r="AA31" s="10" t="s">
        <v>8</v>
      </c>
    </row>
    <row r="32" spans="1:28" x14ac:dyDescent="0.35">
      <c r="E32" s="36"/>
      <c r="F32" s="42"/>
      <c r="R32" s="10" t="s">
        <v>47</v>
      </c>
      <c r="S32" s="10">
        <v>-9.1999999999999998E-3</v>
      </c>
      <c r="U32" s="10" t="s">
        <v>47</v>
      </c>
      <c r="V32" s="10">
        <v>-5.0000000000000001E-4</v>
      </c>
      <c r="AA32" s="10" t="s">
        <v>47</v>
      </c>
      <c r="AB32" s="10">
        <v>5.0000000000000001E-4</v>
      </c>
    </row>
    <row r="33" spans="18:30" x14ac:dyDescent="0.35">
      <c r="R33" s="10" t="s">
        <v>37</v>
      </c>
      <c r="S33" s="10">
        <v>3.3405999999999998</v>
      </c>
      <c r="U33" s="10" t="s">
        <v>37</v>
      </c>
      <c r="V33" s="10">
        <v>8.8300000000000003E-2</v>
      </c>
      <c r="AA33" s="10" t="s">
        <v>37</v>
      </c>
      <c r="AB33" s="10">
        <v>0.27829999999999999</v>
      </c>
    </row>
    <row r="34" spans="18:30" x14ac:dyDescent="0.35">
      <c r="R34" s="10" t="s">
        <v>48</v>
      </c>
      <c r="S34" s="10">
        <v>0.38350000000000001</v>
      </c>
      <c r="U34" s="10" t="s">
        <v>48</v>
      </c>
      <c r="V34" s="10">
        <v>31.26</v>
      </c>
      <c r="AA34" s="10" t="s">
        <v>48</v>
      </c>
      <c r="AB34" s="10">
        <v>0.62029999999999996</v>
      </c>
    </row>
    <row r="37" spans="18:30" x14ac:dyDescent="0.35">
      <c r="AB37" t="s">
        <v>39</v>
      </c>
    </row>
    <row r="38" spans="18:30" x14ac:dyDescent="0.35">
      <c r="R38" t="s">
        <v>39</v>
      </c>
    </row>
    <row r="39" spans="18:30" x14ac:dyDescent="0.35">
      <c r="AB39" s="21" t="s">
        <v>21</v>
      </c>
      <c r="AC39" s="43">
        <v>2</v>
      </c>
      <c r="AD39"/>
    </row>
    <row r="40" spans="18:30" x14ac:dyDescent="0.35">
      <c r="R40" s="21" t="s">
        <v>21</v>
      </c>
      <c r="S40" s="43">
        <v>2</v>
      </c>
      <c r="T40"/>
      <c r="AB40" s="21" t="s">
        <v>7</v>
      </c>
      <c r="AC40" s="44">
        <v>0.5</v>
      </c>
      <c r="AD40" t="s">
        <v>6</v>
      </c>
    </row>
    <row r="41" spans="18:30" x14ac:dyDescent="0.35">
      <c r="R41" s="21" t="s">
        <v>7</v>
      </c>
      <c r="S41" s="44">
        <v>0.5</v>
      </c>
      <c r="T41" t="s">
        <v>6</v>
      </c>
      <c r="AB41" s="21" t="s">
        <v>14</v>
      </c>
      <c r="AC41" s="44">
        <v>60</v>
      </c>
      <c r="AD41" t="s">
        <v>8</v>
      </c>
    </row>
    <row r="42" spans="18:30" x14ac:dyDescent="0.35">
      <c r="R42" s="21" t="s">
        <v>14</v>
      </c>
      <c r="S42" s="44">
        <v>60</v>
      </c>
      <c r="T42" t="s">
        <v>8</v>
      </c>
      <c r="AB42" s="21" t="s">
        <v>50</v>
      </c>
      <c r="AC42" s="45">
        <f>F7</f>
        <v>7000</v>
      </c>
      <c r="AD42" t="s">
        <v>10</v>
      </c>
    </row>
    <row r="43" spans="18:30" x14ac:dyDescent="0.35">
      <c r="R43" s="21" t="s">
        <v>40</v>
      </c>
      <c r="S43" s="45">
        <f>J7</f>
        <v>500</v>
      </c>
      <c r="T43" t="s">
        <v>43</v>
      </c>
      <c r="AB43" s="21" t="s">
        <v>41</v>
      </c>
      <c r="AC43" s="46">
        <v>66</v>
      </c>
      <c r="AD43" t="s">
        <v>6</v>
      </c>
    </row>
    <row r="44" spans="18:30" x14ac:dyDescent="0.35">
      <c r="R44" s="21" t="s">
        <v>41</v>
      </c>
      <c r="S44" s="46">
        <v>66</v>
      </c>
      <c r="T44" t="s">
        <v>6</v>
      </c>
      <c r="AB44" s="21" t="s">
        <v>9</v>
      </c>
      <c r="AC44" s="47">
        <f>AC42/132</f>
        <v>53.030303030303031</v>
      </c>
      <c r="AD44" t="s">
        <v>45</v>
      </c>
    </row>
    <row r="45" spans="18:30" x14ac:dyDescent="0.35">
      <c r="R45" s="21" t="s">
        <v>12</v>
      </c>
      <c r="S45" s="47">
        <f>S43/S44</f>
        <v>7.5757575757575761</v>
      </c>
      <c r="T45" t="s">
        <v>42</v>
      </c>
      <c r="AB45" s="21" t="s">
        <v>12</v>
      </c>
      <c r="AC45" s="48">
        <f>((AB32*AC44^2)+(AB33*AC44)+AB34)/SUMIF($N$11:$N$14,$F$8,$O$11:$O$14)/SUMIF($N$17:$N$22,$F$9,O17:O22)</f>
        <v>16.234420513631097</v>
      </c>
      <c r="AD45" t="s">
        <v>42</v>
      </c>
    </row>
    <row r="46" spans="18:30" x14ac:dyDescent="0.35">
      <c r="R46" s="21" t="s">
        <v>9</v>
      </c>
      <c r="S46" s="49">
        <f>((S32*S45^2)+(S33*S45)-S34)*SUMIF($N$11:$N$14,$J$8,$O$11:$O$14)*SUMIF($N$17:$N$22,J9,$O$17:$O$22)</f>
        <v>25.223053781264102</v>
      </c>
      <c r="T46" t="s">
        <v>45</v>
      </c>
      <c r="AB46" s="21" t="s">
        <v>11</v>
      </c>
      <c r="AC46" s="49">
        <f>AC42*(AC43/12)</f>
        <v>38500</v>
      </c>
      <c r="AD46" t="s">
        <v>10</v>
      </c>
    </row>
    <row r="47" spans="18:30" x14ac:dyDescent="0.35">
      <c r="R47" s="21" t="s">
        <v>0</v>
      </c>
      <c r="S47" s="49">
        <f>S46*24</f>
        <v>605.35329075033849</v>
      </c>
      <c r="T47" t="s">
        <v>1</v>
      </c>
      <c r="AB47" s="21" t="s">
        <v>51</v>
      </c>
      <c r="AC47" s="49">
        <f>AC45*AC43</f>
        <v>1071.4717538996524</v>
      </c>
      <c r="AD47" t="s">
        <v>8</v>
      </c>
    </row>
    <row r="48" spans="18:30" x14ac:dyDescent="0.35">
      <c r="R48" s="21" t="s">
        <v>11</v>
      </c>
      <c r="S48" s="49">
        <f>S46*S44*2</f>
        <v>3329.4430991268614</v>
      </c>
      <c r="T48" t="s">
        <v>10</v>
      </c>
      <c r="AB48" s="21" t="s">
        <v>44</v>
      </c>
      <c r="AC48" s="49">
        <f>AC47/(AC43/12)</f>
        <v>194.81304616357318</v>
      </c>
      <c r="AD48" t="s">
        <v>32</v>
      </c>
    </row>
    <row r="49" spans="18:30" x14ac:dyDescent="0.35">
      <c r="R49" s="21" t="s">
        <v>44</v>
      </c>
      <c r="S49" s="49">
        <f>S45*12</f>
        <v>90.909090909090907</v>
      </c>
      <c r="T49" t="s">
        <v>32</v>
      </c>
      <c r="AB49" s="21" t="s">
        <v>35</v>
      </c>
      <c r="AC49" s="49">
        <f>((V32*AC45^2)+(V33*AC45)+V34)</f>
        <v>32.561721126646923</v>
      </c>
      <c r="AD49" t="s">
        <v>23</v>
      </c>
    </row>
    <row r="50" spans="18:30" x14ac:dyDescent="0.35">
      <c r="R50" s="21" t="s">
        <v>35</v>
      </c>
      <c r="S50" s="49">
        <f>((V32*S45^2)+(V33*S45)+V34)</f>
        <v>31.90024334251607</v>
      </c>
      <c r="T50" t="s">
        <v>23</v>
      </c>
    </row>
  </sheetData>
  <sheetProtection algorithmName="SHA-512" hashValue="8AO0yeqBikmn6hpdIuimHUXcJb8LHblJgkUipn7x5XAQhEgRLuWdXx4kYau5hmMh+KdSMHh21d/CdnSSKNXKyw==" saltValue="xilFc0AXSqjDVi4CRQwTUQ==" spinCount="100000" sheet="1" selectLockedCells="1"/>
  <mergeCells count="2">
    <mergeCell ref="E15:G17"/>
    <mergeCell ref="I15:K17"/>
  </mergeCells>
  <conditionalFormatting sqref="F10">
    <cfRule type="cellIs" dxfId="1" priority="2" operator="greaterThan">
      <formula>1150</formula>
    </cfRule>
  </conditionalFormatting>
  <conditionalFormatting sqref="J7">
    <cfRule type="cellIs" dxfId="0" priority="1" operator="greaterThan">
      <formula>1150</formula>
    </cfRule>
  </conditionalFormatting>
  <dataValidations count="2">
    <dataValidation type="list" allowBlank="1" showInputMessage="1" showErrorMessage="1" sqref="J8 F8" xr:uid="{F14D3FE5-A402-4E6B-B703-854E703958D9}">
      <formula1>$N$11:$N$14</formula1>
    </dataValidation>
    <dataValidation type="list" allowBlank="1" showInputMessage="1" showErrorMessage="1" sqref="F9 J9" xr:uid="{6A4A206A-50D6-4FE0-B61E-3C9B389D2B77}">
      <formula1>$N$17:$N$22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LUXsphere Pro Performance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Adam Fender</cp:lastModifiedBy>
  <dcterms:created xsi:type="dcterms:W3CDTF">2020-01-17T03:49:28Z</dcterms:created>
  <dcterms:modified xsi:type="dcterms:W3CDTF">2025-09-25T13:29:12Z</dcterms:modified>
</cp:coreProperties>
</file>